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2100" windowHeight="1260" activeTab="4"/>
  </bookViews>
  <sheets>
    <sheet name="VD1" sheetId="1" r:id="rId1"/>
    <sheet name="VD4_HUU" sheetId="2" r:id="rId2"/>
    <sheet name="VD5_CHUYEN" sheetId="3" r:id="rId3"/>
    <sheet name="VD6_TV" sheetId="4" r:id="rId4"/>
    <sheet name="VD7_HN" sheetId="5" r:id="rId5"/>
    <sheet name="Sheet3" sheetId="6" r:id="rId6"/>
    <sheet name="Sheet4" sheetId="7" r:id="rId7"/>
    <sheet name="Sheet5" sheetId="8" r:id="rId8"/>
    <sheet name="Sheet6" sheetId="9" r:id="rId9"/>
    <sheet name="Sheet7" sheetId="10" r:id="rId10"/>
  </sheets>
  <definedNames/>
  <calcPr fullCalcOnLoad="1"/>
</workbook>
</file>

<file path=xl/sharedStrings.xml><?xml version="1.0" encoding="utf-8"?>
<sst xmlns="http://schemas.openxmlformats.org/spreadsheetml/2006/main" count="153" uniqueCount="77">
  <si>
    <t>PCCV</t>
  </si>
  <si>
    <t>TNVK</t>
  </si>
  <si>
    <t>TN nghề</t>
  </si>
  <si>
    <t>Bảo lưu</t>
  </si>
  <si>
    <t>Số tháng</t>
  </si>
  <si>
    <t>Từ ngày</t>
  </si>
  <si>
    <t>Đến ngày</t>
  </si>
  <si>
    <t>Tổng lương</t>
  </si>
  <si>
    <t>HS Lương</t>
  </si>
  <si>
    <t>Nâng bậc lương</t>
  </si>
  <si>
    <t>Tiền lương tháng hiện hưởng:</t>
  </si>
  <si>
    <t>Tiền lương tháng tính trợ cấp (BQ 60 tháng):</t>
  </si>
  <si>
    <t>Họ và tên:</t>
  </si>
  <si>
    <t>Ghi chú</t>
  </si>
  <si>
    <t>Tổng số tiền trợ cấp:</t>
  </si>
  <si>
    <t>Các khoản trợ cấp:</t>
  </si>
  <si>
    <t xml:space="preserve">Ngày     tháng       năm </t>
  </si>
  <si>
    <t>Người lập bảng</t>
  </si>
  <si>
    <t>Xác nhận cơ quan</t>
  </si>
  <si>
    <t>TT</t>
  </si>
  <si>
    <t xml:space="preserve">13 năm </t>
  </si>
  <si>
    <t>Thời gian tính hưởng trợ cấp</t>
  </si>
  <si>
    <t>BẢNG THANH TOÁN TRỢ CẤP TINH GIẢN BIÊN CHẾ</t>
  </si>
  <si>
    <t>ĐỐI TƯỢNG: NGHỈ HƯU TRƯỚC TUỔI</t>
  </si>
  <si>
    <t>Tiền lương tháng tính trợ cấp:</t>
  </si>
  <si>
    <t>ĐỐI TƯỢNG: CHUYỂN RA NGOÀI NSNN</t>
  </si>
  <si>
    <t>1- Trợ cấp 3 tháng lương:</t>
  </si>
  <si>
    <t>2- Trợ cấp theo thâm niên:</t>
  </si>
  <si>
    <t>TN VK</t>
  </si>
  <si>
    <t>1- Trợ cấp tìm việc:</t>
  </si>
  <si>
    <t xml:space="preserve">2- Trợ cấp thôi việc: </t>
  </si>
  <si>
    <t xml:space="preserve">4- Trợ cấp thôi việc: </t>
  </si>
  <si>
    <t xml:space="preserve">Ông A, 40 tuổi, thuộc diện TGBC từ 01/07/2015. Thời gian công tác 12 năm 9 tháng  </t>
  </si>
  <si>
    <t>Ngạch 01003, HS 3,33 từ 01/12/2014</t>
  </si>
  <si>
    <t>Lương CS</t>
  </si>
  <si>
    <t>Mức lương CS</t>
  </si>
  <si>
    <t>Nguyễn Văn B</t>
  </si>
  <si>
    <t>Thời gian công tác: 33 năm 9 tháng</t>
  </si>
  <si>
    <t xml:space="preserve">Tiền lương tháng </t>
  </si>
  <si>
    <t>Người nghỉ hưu</t>
  </si>
  <si>
    <t>01/5//2011</t>
  </si>
  <si>
    <t>Nguyễn Văn A</t>
  </si>
  <si>
    <t>Sinh ngày: 20/6/1980</t>
  </si>
  <si>
    <t>Thời gian công tác:  9 năm 9 tháng</t>
  </si>
  <si>
    <t>Lương tháng</t>
  </si>
  <si>
    <t>Người TGBC</t>
  </si>
  <si>
    <t>ĐỐI TƯỢNG: THÔI VIỆC NGAY</t>
  </si>
  <si>
    <t>Họ và tên: Nguyễn Thị B</t>
  </si>
  <si>
    <t>Sinh ngày: 20/6/1967</t>
  </si>
  <si>
    <t>Mức lương cơ sở</t>
  </si>
  <si>
    <t>Thôi việc: 01/08/2015</t>
  </si>
  <si>
    <t>Thời gian công tác:  17 năm 9 tháng</t>
  </si>
  <si>
    <t>ĐỐI TƯỢNG: THÔI VIỆC SAU KHI HỌC NGHỀ</t>
  </si>
  <si>
    <t>Họ và tên: Nguyễn Văn C</t>
  </si>
  <si>
    <t>Sinh ngày: 20/6/1971</t>
  </si>
  <si>
    <t>Hệ số lương 4,06 (06032) + VK 5% từ 01/12/2014</t>
  </si>
  <si>
    <t>3 tháng X 4.092.450 đ =</t>
  </si>
  <si>
    <r>
      <t xml:space="preserve">1,5th X 18 năm X </t>
    </r>
    <r>
      <rPr>
        <sz val="14"/>
        <color indexed="10"/>
        <rFont val="Times New Roman"/>
        <family val="1"/>
      </rPr>
      <t>4.000</t>
    </r>
    <r>
      <rPr>
        <sz val="14"/>
        <color indexed="10"/>
        <rFont val="Times New Roman"/>
        <family val="1"/>
      </rPr>
      <t>.440đ</t>
    </r>
    <r>
      <rPr>
        <sz val="14"/>
        <rFont val="Times New Roman"/>
        <family val="0"/>
      </rPr>
      <t xml:space="preserve"> </t>
    </r>
  </si>
  <si>
    <t>Hệ số lương 4,06 (01004) + VK 5% từ 01/12/2014</t>
  </si>
  <si>
    <t>VK</t>
  </si>
  <si>
    <t>1- Tiền lương trong thời gian học nghề:</t>
  </si>
  <si>
    <t>5 tháng X 4.902.450 đ =</t>
  </si>
  <si>
    <t>2- Trợ cấp học phí học nghề:</t>
  </si>
  <si>
    <t>Đi học nghề từ 01/8/2015, thời gian 5 tháng, kinh phí khóa học 20 triệu</t>
  </si>
  <si>
    <t xml:space="preserve">3- Trợ cấp tìm việc làm: </t>
  </si>
  <si>
    <t>3 tháng X 4.902.450 đ =</t>
  </si>
  <si>
    <r>
      <t xml:space="preserve">1/2 tháng X 18 năm X </t>
    </r>
    <r>
      <rPr>
        <sz val="14"/>
        <color indexed="10"/>
        <rFont val="Times New Roman"/>
        <family val="1"/>
      </rPr>
      <t>4.183</t>
    </r>
    <r>
      <rPr>
        <sz val="14"/>
        <color indexed="10"/>
        <rFont val="Times New Roman"/>
        <family val="1"/>
      </rPr>
      <t>.894đ</t>
    </r>
    <r>
      <rPr>
        <sz val="14"/>
        <rFont val="Times New Roman"/>
        <family val="0"/>
      </rPr>
      <t xml:space="preserve"> </t>
    </r>
  </si>
  <si>
    <t>Tổng tiền lương</t>
  </si>
  <si>
    <t xml:space="preserve">Nghỉ hưu: 01/08/2015  (55 tuổi 8 tháng)      Thời gian nghỉ hưu trước tuổi:  4 năm 4 tháng </t>
  </si>
  <si>
    <t>Sinh ngày: 20/11/1959</t>
  </si>
  <si>
    <t>Hệ số lương 3,33 (01003) từ 01/5/2015</t>
  </si>
  <si>
    <t>3 tháng X 3.829.000đ =</t>
  </si>
  <si>
    <r>
      <t>1/2 tháng X 10 năm X</t>
    </r>
    <r>
      <rPr>
        <sz val="16"/>
        <color indexed="10"/>
        <rFont val="Times New Roman"/>
        <family val="1"/>
      </rPr>
      <t xml:space="preserve"> 2.958.400 đ</t>
    </r>
    <r>
      <rPr>
        <sz val="16"/>
        <rFont val="Times New Roman"/>
        <family val="1"/>
      </rPr>
      <t xml:space="preserve"> =</t>
    </r>
  </si>
  <si>
    <t>Chuyển ra : 1/9/2015</t>
  </si>
  <si>
    <t xml:space="preserve">1. Trợ cấp nghỉ hưu trước tuổi: (4 năm X 3 tháng) + 1 tháng: </t>
  </si>
  <si>
    <t>3. Trợ cấp trên 20 năm đóng BHXH:  13 năm 9 tháng làm tròn 14 năm</t>
  </si>
  <si>
    <t>2. Trợ cấp 20 năm đóng BHXH: 5 tháng X 4.912.067đ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</si>
</sst>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</numFmts>
  <fonts count="30">
    <font>
      <sz val="14"/>
      <name val="Times New Roman"/>
      <family val="0"/>
    </font>
    <font>
      <b/>
      <sz val="16"/>
      <name val="Times New Roman"/>
      <family val="1"/>
    </font>
    <font>
      <sz val="15"/>
      <name val="Times New Roman"/>
      <family val="0"/>
    </font>
    <font>
      <sz val="16"/>
      <name val="Times New Roman"/>
      <family val="0"/>
    </font>
    <font>
      <sz val="20"/>
      <name val="Times New Roman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0"/>
    </font>
    <font>
      <b/>
      <sz val="16"/>
      <color indexed="10"/>
      <name val="Times New Roman"/>
      <family val="0"/>
    </font>
    <font>
      <i/>
      <sz val="12"/>
      <name val="Times New Roman"/>
      <family val="0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0" fontId="10" fillId="0" borderId="14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7">
      <selection activeCell="G15" sqref="G15"/>
    </sheetView>
  </sheetViews>
  <sheetFormatPr defaultColWidth="8.88671875" defaultRowHeight="18.75"/>
  <cols>
    <col min="1" max="1" width="3.77734375" style="7" customWidth="1"/>
    <col min="2" max="2" width="10.77734375" style="7" customWidth="1"/>
    <col min="3" max="3" width="10.3359375" style="7" customWidth="1"/>
    <col min="4" max="4" width="5.88671875" style="7" customWidth="1"/>
    <col min="5" max="5" width="6.88671875" style="7" customWidth="1"/>
    <col min="6" max="7" width="10.3359375" style="7" customWidth="1"/>
    <col min="8" max="8" width="12.10546875" style="7" customWidth="1"/>
    <col min="9" max="9" width="15.3359375" style="7" customWidth="1"/>
    <col min="10" max="10" width="13.4453125" style="7" bestFit="1" customWidth="1"/>
    <col min="11" max="16384" width="8.88671875" style="7" customWidth="1"/>
  </cols>
  <sheetData>
    <row r="1" ht="24" customHeight="1">
      <c r="A1" s="70" t="s">
        <v>32</v>
      </c>
    </row>
    <row r="2" ht="18" customHeight="1">
      <c r="A2" s="70" t="s">
        <v>33</v>
      </c>
    </row>
    <row r="3" ht="12.75" customHeight="1"/>
    <row r="4" spans="1:9" s="12" customFormat="1" ht="39" customHeight="1">
      <c r="A4" s="10" t="s">
        <v>19</v>
      </c>
      <c r="B4" s="11" t="s">
        <v>5</v>
      </c>
      <c r="C4" s="11" t="s">
        <v>6</v>
      </c>
      <c r="D4" s="11" t="s">
        <v>4</v>
      </c>
      <c r="E4" s="11" t="s">
        <v>8</v>
      </c>
      <c r="F4" s="11" t="s">
        <v>35</v>
      </c>
      <c r="G4" s="11" t="s">
        <v>44</v>
      </c>
      <c r="H4" s="11" t="s">
        <v>7</v>
      </c>
      <c r="I4" s="11" t="s">
        <v>13</v>
      </c>
    </row>
    <row r="5" spans="1:9" s="17" customFormat="1" ht="18.75">
      <c r="A5" s="13">
        <v>1</v>
      </c>
      <c r="B5" s="14">
        <v>40360</v>
      </c>
      <c r="C5" s="14">
        <v>40663</v>
      </c>
      <c r="D5" s="15">
        <v>10</v>
      </c>
      <c r="E5" s="72">
        <v>3</v>
      </c>
      <c r="F5" s="16">
        <v>730000</v>
      </c>
      <c r="G5" s="16">
        <f>F5*E5</f>
        <v>2190000</v>
      </c>
      <c r="H5" s="16">
        <f>G5*D5</f>
        <v>21900000</v>
      </c>
      <c r="I5" s="15"/>
    </row>
    <row r="6" spans="1:9" s="17" customFormat="1" ht="18.75">
      <c r="A6" s="15">
        <v>2</v>
      </c>
      <c r="B6" s="14">
        <v>40664</v>
      </c>
      <c r="C6" s="14">
        <v>40877</v>
      </c>
      <c r="D6" s="15">
        <v>7</v>
      </c>
      <c r="E6" s="72">
        <v>3</v>
      </c>
      <c r="F6" s="16">
        <v>830000</v>
      </c>
      <c r="G6" s="16">
        <f>F6*E6</f>
        <v>2490000</v>
      </c>
      <c r="H6" s="16">
        <f>G6*D6</f>
        <v>17430000</v>
      </c>
      <c r="I6" s="73" t="s">
        <v>35</v>
      </c>
    </row>
    <row r="7" spans="1:9" s="17" customFormat="1" ht="18.75">
      <c r="A7" s="18">
        <v>3</v>
      </c>
      <c r="B7" s="19">
        <v>40878</v>
      </c>
      <c r="C7" s="19">
        <v>41029</v>
      </c>
      <c r="D7" s="18">
        <v>5</v>
      </c>
      <c r="E7" s="71">
        <v>3.33</v>
      </c>
      <c r="F7" s="20">
        <v>830000</v>
      </c>
      <c r="G7" s="16">
        <f>F7*E7</f>
        <v>2763900</v>
      </c>
      <c r="H7" s="16">
        <f>G7*D7</f>
        <v>13819500</v>
      </c>
      <c r="I7" s="21" t="s">
        <v>9</v>
      </c>
    </row>
    <row r="8" spans="1:9" s="17" customFormat="1" ht="18.75">
      <c r="A8" s="18">
        <v>4</v>
      </c>
      <c r="B8" s="19">
        <v>41030</v>
      </c>
      <c r="C8" s="19">
        <v>41455</v>
      </c>
      <c r="D8" s="18">
        <v>14</v>
      </c>
      <c r="E8" s="71">
        <v>3.33</v>
      </c>
      <c r="F8" s="20">
        <v>1050000</v>
      </c>
      <c r="G8" s="16">
        <f>F8*E8</f>
        <v>3496500</v>
      </c>
      <c r="H8" s="16">
        <f>G8*D8</f>
        <v>48951000</v>
      </c>
      <c r="I8" s="73" t="s">
        <v>35</v>
      </c>
    </row>
    <row r="9" spans="1:9" s="17" customFormat="1" ht="18.75">
      <c r="A9" s="18">
        <v>5</v>
      </c>
      <c r="B9" s="19">
        <v>41456</v>
      </c>
      <c r="C9" s="19">
        <v>42185</v>
      </c>
      <c r="D9" s="18">
        <v>24</v>
      </c>
      <c r="E9" s="18">
        <v>3.33</v>
      </c>
      <c r="F9" s="20">
        <v>1150000</v>
      </c>
      <c r="G9" s="16">
        <f>F9*E9</f>
        <v>3829500</v>
      </c>
      <c r="H9" s="16">
        <f>G9*D9</f>
        <v>91908000</v>
      </c>
      <c r="I9" s="73" t="s">
        <v>35</v>
      </c>
    </row>
    <row r="10" spans="1:9" s="17" customFormat="1" ht="18.75">
      <c r="A10" s="22"/>
      <c r="B10" s="22"/>
      <c r="C10" s="22"/>
      <c r="D10" s="22">
        <f>SUM(D5:D9)</f>
        <v>60</v>
      </c>
      <c r="E10" s="22"/>
      <c r="F10" s="23"/>
      <c r="G10" s="23"/>
      <c r="H10" s="24">
        <f>SUM(H5:H9)</f>
        <v>194008500</v>
      </c>
      <c r="I10" s="22"/>
    </row>
    <row r="11" spans="2:8" s="25" customFormat="1" ht="18.75">
      <c r="B11" s="25" t="s">
        <v>10</v>
      </c>
      <c r="F11" s="51"/>
      <c r="G11" s="51"/>
      <c r="H11" s="27">
        <f>E9*F9</f>
        <v>3829500</v>
      </c>
    </row>
    <row r="12" spans="2:8" s="25" customFormat="1" ht="18.75">
      <c r="B12" s="25" t="s">
        <v>11</v>
      </c>
      <c r="F12" s="28"/>
      <c r="G12" s="28"/>
      <c r="H12" s="27">
        <f>H10/D10</f>
        <v>3233475</v>
      </c>
    </row>
    <row r="13" spans="2:8" s="25" customFormat="1" ht="18.75">
      <c r="B13" s="25" t="s">
        <v>21</v>
      </c>
      <c r="H13" s="29" t="s">
        <v>20</v>
      </c>
    </row>
  </sheetData>
  <sheetProtection/>
  <printOptions/>
  <pageMargins left="0.4" right="0.2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6" sqref="E6"/>
    </sheetView>
  </sheetViews>
  <sheetFormatPr defaultColWidth="8.88671875" defaultRowHeight="18.75"/>
  <cols>
    <col min="1" max="1" width="2.77734375" style="1" customWidth="1"/>
    <col min="2" max="2" width="9.99609375" style="1" customWidth="1"/>
    <col min="3" max="3" width="10.6640625" style="1" customWidth="1"/>
    <col min="4" max="4" width="4.77734375" style="1" customWidth="1"/>
    <col min="5" max="5" width="5.6640625" style="1" customWidth="1"/>
    <col min="6" max="6" width="4.10546875" style="1" customWidth="1"/>
    <col min="7" max="7" width="3.3359375" style="1" customWidth="1"/>
    <col min="8" max="8" width="4.5546875" style="1" customWidth="1"/>
    <col min="9" max="9" width="3.88671875" style="1" customWidth="1"/>
    <col min="10" max="10" width="9.21484375" style="1" customWidth="1"/>
    <col min="11" max="11" width="10.6640625" style="1" customWidth="1"/>
    <col min="12" max="12" width="12.99609375" style="1" customWidth="1"/>
    <col min="13" max="13" width="13.6640625" style="1" customWidth="1"/>
    <col min="14" max="14" width="13.4453125" style="1" bestFit="1" customWidth="1"/>
    <col min="15" max="16384" width="8.88671875" style="1" customWidth="1"/>
  </cols>
  <sheetData>
    <row r="1" spans="1:13" s="25" customFormat="1" ht="18.75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.75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6" s="9" customFormat="1" ht="18.75">
      <c r="B3" s="9" t="s">
        <v>12</v>
      </c>
      <c r="C3" s="17" t="s">
        <v>36</v>
      </c>
      <c r="F3" s="17" t="s">
        <v>69</v>
      </c>
    </row>
    <row r="4" s="9" customFormat="1" ht="18.75">
      <c r="B4" s="17" t="s">
        <v>37</v>
      </c>
    </row>
    <row r="5" s="9" customFormat="1" ht="18.75">
      <c r="B5" s="17" t="s">
        <v>68</v>
      </c>
    </row>
    <row r="6" s="9" customFormat="1" ht="9.75" customHeight="1"/>
    <row r="7" spans="1:13" s="43" customFormat="1" ht="36" customHeight="1">
      <c r="A7" s="42" t="s">
        <v>19</v>
      </c>
      <c r="B7" s="42" t="s">
        <v>5</v>
      </c>
      <c r="C7" s="42" t="s">
        <v>6</v>
      </c>
      <c r="D7" s="42" t="s">
        <v>4</v>
      </c>
      <c r="E7" s="42" t="s">
        <v>8</v>
      </c>
      <c r="F7" s="42" t="s">
        <v>0</v>
      </c>
      <c r="G7" s="42" t="s">
        <v>1</v>
      </c>
      <c r="H7" s="42" t="s">
        <v>2</v>
      </c>
      <c r="I7" s="42" t="s">
        <v>3</v>
      </c>
      <c r="J7" s="75" t="s">
        <v>34</v>
      </c>
      <c r="K7" s="75" t="s">
        <v>38</v>
      </c>
      <c r="L7" s="75" t="s">
        <v>67</v>
      </c>
      <c r="M7" s="42" t="s">
        <v>13</v>
      </c>
    </row>
    <row r="8" spans="1:13" s="34" customFormat="1" ht="18.75">
      <c r="A8" s="30">
        <v>1</v>
      </c>
      <c r="B8" s="32">
        <v>40391</v>
      </c>
      <c r="C8" s="32">
        <v>40663</v>
      </c>
      <c r="D8" s="31">
        <v>9</v>
      </c>
      <c r="E8" s="74">
        <v>4.4</v>
      </c>
      <c r="F8" s="31"/>
      <c r="G8" s="31"/>
      <c r="H8" s="31"/>
      <c r="I8" s="31"/>
      <c r="J8" s="33">
        <v>730000</v>
      </c>
      <c r="K8" s="33">
        <f aca="true" t="shared" si="0" ref="K8:K13">(E8+F8+G8+H8+I8)*J8</f>
        <v>3212000.0000000005</v>
      </c>
      <c r="L8" s="33">
        <f aca="true" t="shared" si="1" ref="L8:L13">K8*D8</f>
        <v>28908000.000000004</v>
      </c>
      <c r="M8" s="47" t="s">
        <v>35</v>
      </c>
    </row>
    <row r="9" spans="1:13" s="34" customFormat="1" ht="18.75">
      <c r="A9" s="31">
        <v>2</v>
      </c>
      <c r="B9" s="19" t="s">
        <v>40</v>
      </c>
      <c r="C9" s="32">
        <v>40877</v>
      </c>
      <c r="D9" s="31">
        <v>7</v>
      </c>
      <c r="E9" s="74">
        <v>4.4</v>
      </c>
      <c r="F9" s="31"/>
      <c r="G9" s="31"/>
      <c r="H9" s="31"/>
      <c r="I9" s="31"/>
      <c r="J9" s="33">
        <v>830000</v>
      </c>
      <c r="K9" s="33">
        <f t="shared" si="0"/>
        <v>3652000.0000000005</v>
      </c>
      <c r="L9" s="33">
        <f t="shared" si="1"/>
        <v>25564000.000000004</v>
      </c>
      <c r="M9" s="47" t="s">
        <v>35</v>
      </c>
    </row>
    <row r="10" spans="1:13" s="34" customFormat="1" ht="18.75">
      <c r="A10" s="35">
        <v>3</v>
      </c>
      <c r="B10" s="36">
        <v>40878</v>
      </c>
      <c r="C10" s="36">
        <v>41029</v>
      </c>
      <c r="D10" s="35">
        <v>5</v>
      </c>
      <c r="E10" s="35">
        <v>4.74</v>
      </c>
      <c r="F10" s="35"/>
      <c r="G10" s="35"/>
      <c r="H10" s="35"/>
      <c r="I10" s="35"/>
      <c r="J10" s="37">
        <v>830000</v>
      </c>
      <c r="K10" s="33">
        <f t="shared" si="0"/>
        <v>3934200</v>
      </c>
      <c r="L10" s="33">
        <f t="shared" si="1"/>
        <v>19671000</v>
      </c>
      <c r="M10" s="47" t="s">
        <v>9</v>
      </c>
    </row>
    <row r="11" spans="1:13" s="34" customFormat="1" ht="18.75">
      <c r="A11" s="35">
        <v>4</v>
      </c>
      <c r="B11" s="36">
        <v>41030</v>
      </c>
      <c r="C11" s="36">
        <v>41455</v>
      </c>
      <c r="D11" s="35">
        <v>14</v>
      </c>
      <c r="E11" s="35">
        <v>4.74</v>
      </c>
      <c r="F11" s="35"/>
      <c r="G11" s="35"/>
      <c r="H11" s="35"/>
      <c r="I11" s="35"/>
      <c r="J11" s="37">
        <v>1050000</v>
      </c>
      <c r="K11" s="33">
        <f t="shared" si="0"/>
        <v>4977000</v>
      </c>
      <c r="L11" s="33">
        <f t="shared" si="1"/>
        <v>69678000</v>
      </c>
      <c r="M11" s="47" t="s">
        <v>35</v>
      </c>
    </row>
    <row r="12" spans="1:13" s="34" customFormat="1" ht="18.75">
      <c r="A12" s="35">
        <v>5</v>
      </c>
      <c r="B12" s="36">
        <v>41456</v>
      </c>
      <c r="C12" s="36">
        <v>41973</v>
      </c>
      <c r="D12" s="35">
        <v>17</v>
      </c>
      <c r="E12" s="35">
        <v>4.74</v>
      </c>
      <c r="F12" s="35">
        <v>0.4</v>
      </c>
      <c r="G12" s="35"/>
      <c r="H12" s="35"/>
      <c r="I12" s="35"/>
      <c r="J12" s="37">
        <v>1150000</v>
      </c>
      <c r="K12" s="33">
        <f t="shared" si="0"/>
        <v>5911000.000000001</v>
      </c>
      <c r="L12" s="33">
        <f t="shared" si="1"/>
        <v>100487000.00000001</v>
      </c>
      <c r="M12" s="47" t="s">
        <v>35</v>
      </c>
    </row>
    <row r="13" spans="1:13" s="34" customFormat="1" ht="18.75">
      <c r="A13" s="35">
        <v>6</v>
      </c>
      <c r="B13" s="36">
        <v>41974</v>
      </c>
      <c r="C13" s="36">
        <v>42216</v>
      </c>
      <c r="D13" s="35">
        <v>8</v>
      </c>
      <c r="E13" s="35">
        <v>5.08</v>
      </c>
      <c r="F13" s="35">
        <v>0.4</v>
      </c>
      <c r="G13" s="35"/>
      <c r="H13" s="35"/>
      <c r="I13" s="35"/>
      <c r="J13" s="37">
        <v>1150000</v>
      </c>
      <c r="K13" s="33">
        <f t="shared" si="0"/>
        <v>6302000.000000001</v>
      </c>
      <c r="L13" s="37">
        <f t="shared" si="1"/>
        <v>50416000.00000001</v>
      </c>
      <c r="M13" s="47" t="s">
        <v>9</v>
      </c>
    </row>
    <row r="14" spans="1:13" s="41" customFormat="1" ht="18.75">
      <c r="A14" s="38"/>
      <c r="B14" s="38"/>
      <c r="C14" s="38"/>
      <c r="D14" s="38">
        <f>SUM(D8:D13)</f>
        <v>60</v>
      </c>
      <c r="E14" s="38"/>
      <c r="F14" s="38"/>
      <c r="G14" s="38"/>
      <c r="H14" s="38"/>
      <c r="I14" s="38"/>
      <c r="J14" s="39"/>
      <c r="K14" s="44"/>
      <c r="L14" s="46">
        <f>SUM(L8:L13)</f>
        <v>294724000</v>
      </c>
      <c r="M14" s="40"/>
    </row>
    <row r="15" spans="1:12" s="2" customFormat="1" ht="20.25">
      <c r="A15" s="2" t="s">
        <v>10</v>
      </c>
      <c r="E15" s="87">
        <v>6302000</v>
      </c>
      <c r="F15" s="88"/>
      <c r="G15" s="88"/>
      <c r="K15" s="3"/>
      <c r="L15" s="3"/>
    </row>
    <row r="16" spans="1:12" s="2" customFormat="1" ht="20.25">
      <c r="A16" s="2" t="s">
        <v>24</v>
      </c>
      <c r="E16" s="89">
        <f>L14/D14</f>
        <v>4912066.666666667</v>
      </c>
      <c r="F16" s="89"/>
      <c r="G16" s="89"/>
      <c r="K16" s="3"/>
      <c r="L16" s="3"/>
    </row>
    <row r="17" spans="2:12" s="2" customFormat="1" ht="17.25" customHeight="1">
      <c r="B17" s="4" t="s">
        <v>15</v>
      </c>
      <c r="J17" s="5"/>
      <c r="K17" s="5"/>
      <c r="L17" s="5"/>
    </row>
    <row r="18" spans="2:13" s="2" customFormat="1" ht="18.75" customHeight="1">
      <c r="B18" s="76" t="s">
        <v>74</v>
      </c>
      <c r="J18" s="5"/>
      <c r="K18" s="5"/>
      <c r="L18" s="6">
        <f>13*E16</f>
        <v>63856866.66666667</v>
      </c>
      <c r="M18" s="6"/>
    </row>
    <row r="19" spans="2:13" s="2" customFormat="1" ht="18" customHeight="1">
      <c r="B19" s="77" t="s">
        <v>76</v>
      </c>
      <c r="J19" s="5"/>
      <c r="K19" s="5"/>
      <c r="L19" s="6">
        <f>5*E16</f>
        <v>24560333.333333336</v>
      </c>
      <c r="M19" s="6"/>
    </row>
    <row r="20" spans="2:13" s="2" customFormat="1" ht="17.25" customHeight="1">
      <c r="B20" s="77" t="s">
        <v>75</v>
      </c>
      <c r="J20" s="5"/>
      <c r="K20" s="5"/>
      <c r="L20" s="5">
        <f>14*E16*1/2</f>
        <v>34384466.66666667</v>
      </c>
      <c r="M20" s="5"/>
    </row>
    <row r="21" spans="9:13" s="2" customFormat="1" ht="18.75" customHeight="1">
      <c r="I21" s="4" t="s">
        <v>14</v>
      </c>
      <c r="L21" s="50">
        <f>SUM(L18:L20)</f>
        <v>122801666.66666667</v>
      </c>
      <c r="M21" s="3"/>
    </row>
    <row r="22" ht="9" customHeight="1"/>
    <row r="23" spans="10:13" ht="19.5">
      <c r="J23" s="90" t="s">
        <v>16</v>
      </c>
      <c r="K23" s="90"/>
      <c r="L23" s="90"/>
      <c r="M23" s="90"/>
    </row>
    <row r="24" spans="2:13" ht="19.5">
      <c r="B24" s="1" t="s">
        <v>18</v>
      </c>
      <c r="F24" s="79" t="s">
        <v>39</v>
      </c>
      <c r="K24" s="78"/>
      <c r="L24" s="78" t="s">
        <v>17</v>
      </c>
      <c r="M24" s="78"/>
    </row>
  </sheetData>
  <sheetProtection/>
  <mergeCells count="5">
    <mergeCell ref="A1:M1"/>
    <mergeCell ref="E15:G15"/>
    <mergeCell ref="E16:G16"/>
    <mergeCell ref="J23:M23"/>
    <mergeCell ref="A2:M2"/>
  </mergeCells>
  <printOptions/>
  <pageMargins left="0.4" right="0.2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0">
      <selection activeCell="J12" sqref="J12"/>
    </sheetView>
  </sheetViews>
  <sheetFormatPr defaultColWidth="8.88671875" defaultRowHeight="18.75"/>
  <cols>
    <col min="1" max="1" width="3.77734375" style="7" customWidth="1"/>
    <col min="2" max="2" width="10.77734375" style="7" customWidth="1"/>
    <col min="3" max="3" width="10.3359375" style="7" customWidth="1"/>
    <col min="4" max="4" width="5.88671875" style="7" customWidth="1"/>
    <col min="5" max="5" width="6.88671875" style="7" customWidth="1"/>
    <col min="6" max="6" width="10.3359375" style="7" customWidth="1"/>
    <col min="7" max="7" width="8.88671875" style="7" customWidth="1"/>
    <col min="8" max="8" width="12.3359375" style="7" customWidth="1"/>
    <col min="9" max="9" width="12.4453125" style="7" customWidth="1"/>
    <col min="10" max="10" width="13.4453125" style="7" bestFit="1" customWidth="1"/>
    <col min="11" max="16384" width="8.88671875" style="7" customWidth="1"/>
  </cols>
  <sheetData>
    <row r="1" spans="1:13" s="25" customFormat="1" ht="18.75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51"/>
      <c r="K1" s="51"/>
      <c r="L1" s="51"/>
      <c r="M1" s="51"/>
    </row>
    <row r="2" spans="1:13" s="1" customFormat="1" ht="18.75" customHeight="1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52"/>
      <c r="K2" s="52"/>
      <c r="L2" s="52"/>
      <c r="M2" s="52"/>
    </row>
    <row r="3" spans="2:7" s="9" customFormat="1" ht="18.75">
      <c r="B3" s="9" t="s">
        <v>12</v>
      </c>
      <c r="C3" s="17" t="s">
        <v>41</v>
      </c>
      <c r="F3" s="17" t="s">
        <v>42</v>
      </c>
      <c r="G3" s="17"/>
    </row>
    <row r="4" s="9" customFormat="1" ht="18.75">
      <c r="B4" s="17" t="s">
        <v>43</v>
      </c>
    </row>
    <row r="5" s="9" customFormat="1" ht="18.75">
      <c r="B5" s="17" t="s">
        <v>70</v>
      </c>
    </row>
    <row r="6" s="9" customFormat="1" ht="18.75">
      <c r="B6" s="17" t="s">
        <v>73</v>
      </c>
    </row>
    <row r="7" ht="12.75" customHeight="1"/>
    <row r="8" spans="1:9" s="12" customFormat="1" ht="39" customHeight="1">
      <c r="A8" s="11" t="s">
        <v>19</v>
      </c>
      <c r="B8" s="11" t="s">
        <v>5</v>
      </c>
      <c r="C8" s="11" t="s">
        <v>6</v>
      </c>
      <c r="D8" s="11" t="s">
        <v>4</v>
      </c>
      <c r="E8" s="11" t="s">
        <v>8</v>
      </c>
      <c r="F8" s="11" t="s">
        <v>34</v>
      </c>
      <c r="G8" s="11" t="s">
        <v>44</v>
      </c>
      <c r="H8" s="11" t="s">
        <v>7</v>
      </c>
      <c r="I8" s="11" t="s">
        <v>13</v>
      </c>
    </row>
    <row r="9" spans="1:9" s="17" customFormat="1" ht="18.75">
      <c r="A9" s="13">
        <v>1</v>
      </c>
      <c r="B9" s="19">
        <v>40422</v>
      </c>
      <c r="C9" s="19">
        <v>40663</v>
      </c>
      <c r="D9" s="18">
        <v>8</v>
      </c>
      <c r="E9" s="18">
        <v>2.67</v>
      </c>
      <c r="F9" s="20">
        <v>730000</v>
      </c>
      <c r="G9" s="20">
        <f>E9*F9</f>
        <v>1949100</v>
      </c>
      <c r="H9" s="20">
        <f>G9*D9</f>
        <v>15592800</v>
      </c>
      <c r="I9" s="48"/>
    </row>
    <row r="10" spans="1:9" s="17" customFormat="1" ht="18.75">
      <c r="A10" s="18">
        <v>2</v>
      </c>
      <c r="B10" s="19">
        <v>40664</v>
      </c>
      <c r="C10" s="19">
        <v>41029</v>
      </c>
      <c r="D10" s="18">
        <v>12</v>
      </c>
      <c r="E10" s="71">
        <v>2.67</v>
      </c>
      <c r="F10" s="20">
        <v>830000</v>
      </c>
      <c r="G10" s="20">
        <f>E10*F10</f>
        <v>2216100</v>
      </c>
      <c r="H10" s="20">
        <f>G10*D10</f>
        <v>26593200</v>
      </c>
      <c r="I10" s="47"/>
    </row>
    <row r="11" spans="1:9" s="17" customFormat="1" ht="18.75">
      <c r="A11" s="18">
        <v>3</v>
      </c>
      <c r="B11" s="19">
        <v>41030</v>
      </c>
      <c r="C11" s="19">
        <v>41455</v>
      </c>
      <c r="D11" s="18">
        <v>14</v>
      </c>
      <c r="E11" s="71">
        <v>3</v>
      </c>
      <c r="F11" s="20">
        <v>1050000</v>
      </c>
      <c r="G11" s="20">
        <f>E11*F11</f>
        <v>3150000</v>
      </c>
      <c r="H11" s="20">
        <f>G11*D11</f>
        <v>44100000</v>
      </c>
      <c r="I11" s="47" t="s">
        <v>9</v>
      </c>
    </row>
    <row r="12" spans="1:9" s="17" customFormat="1" ht="18.75">
      <c r="A12" s="18">
        <v>4</v>
      </c>
      <c r="B12" s="19">
        <v>41456</v>
      </c>
      <c r="C12" s="19">
        <v>42124</v>
      </c>
      <c r="D12" s="18">
        <v>22</v>
      </c>
      <c r="E12" s="71">
        <v>3</v>
      </c>
      <c r="F12" s="20">
        <v>1150000</v>
      </c>
      <c r="G12" s="20">
        <f>E12*F12</f>
        <v>3450000</v>
      </c>
      <c r="H12" s="20">
        <f>G12*D12</f>
        <v>75900000</v>
      </c>
      <c r="I12" s="47"/>
    </row>
    <row r="13" spans="1:9" s="17" customFormat="1" ht="18.75">
      <c r="A13" s="18">
        <v>5</v>
      </c>
      <c r="B13" s="19">
        <v>42125</v>
      </c>
      <c r="C13" s="19">
        <v>42247</v>
      </c>
      <c r="D13" s="18">
        <v>4</v>
      </c>
      <c r="E13" s="71">
        <v>3.33</v>
      </c>
      <c r="F13" s="20">
        <v>1150000</v>
      </c>
      <c r="G13" s="20">
        <f>E13*F13</f>
        <v>3829500</v>
      </c>
      <c r="H13" s="20">
        <f>G13*D13</f>
        <v>15318000</v>
      </c>
      <c r="I13" s="47"/>
    </row>
    <row r="14" spans="1:9" s="17" customFormat="1" ht="18.75">
      <c r="A14" s="22"/>
      <c r="B14" s="22"/>
      <c r="C14" s="22"/>
      <c r="D14" s="22">
        <f>SUM(D9:D13)</f>
        <v>60</v>
      </c>
      <c r="E14" s="22"/>
      <c r="F14" s="23"/>
      <c r="G14" s="23"/>
      <c r="H14" s="46">
        <f>SUM(H9:H13)</f>
        <v>177504000</v>
      </c>
      <c r="I14" s="22"/>
    </row>
    <row r="15" spans="1:8" s="17" customFormat="1" ht="18.75">
      <c r="A15" s="17" t="s">
        <v>10</v>
      </c>
      <c r="F15" s="84">
        <f>G13</f>
        <v>3829500</v>
      </c>
      <c r="G15" s="26"/>
      <c r="H15" s="27"/>
    </row>
    <row r="16" spans="1:8" s="17" customFormat="1" ht="18.75">
      <c r="A16" s="17" t="s">
        <v>11</v>
      </c>
      <c r="F16" s="85">
        <f>H14/D14</f>
        <v>2958400</v>
      </c>
      <c r="G16" s="28"/>
      <c r="H16" s="49"/>
    </row>
    <row r="17" spans="2:12" s="2" customFormat="1" ht="17.25" customHeight="1">
      <c r="B17" s="4" t="s">
        <v>15</v>
      </c>
      <c r="K17" s="5"/>
      <c r="L17" s="5"/>
    </row>
    <row r="18" spans="2:13" s="2" customFormat="1" ht="18.75" customHeight="1">
      <c r="B18" s="8" t="s">
        <v>26</v>
      </c>
      <c r="E18" s="77" t="s">
        <v>71</v>
      </c>
      <c r="I18" s="5">
        <f>3*F15</f>
        <v>11488500</v>
      </c>
      <c r="J18" s="5"/>
      <c r="K18" s="5"/>
      <c r="L18" s="5"/>
      <c r="M18" s="6"/>
    </row>
    <row r="19" spans="2:13" s="2" customFormat="1" ht="18" customHeight="1">
      <c r="B19" s="2" t="s">
        <v>27</v>
      </c>
      <c r="E19" s="77" t="s">
        <v>72</v>
      </c>
      <c r="I19" s="5">
        <f>10*F16*1/2</f>
        <v>14792000</v>
      </c>
      <c r="J19" s="5"/>
      <c r="K19" s="5"/>
      <c r="L19" s="5"/>
      <c r="M19" s="6"/>
    </row>
    <row r="20" spans="7:13" s="2" customFormat="1" ht="28.5" customHeight="1">
      <c r="G20" s="4" t="s">
        <v>14</v>
      </c>
      <c r="I20" s="50">
        <f>SUM(I18:I19)</f>
        <v>26280500</v>
      </c>
      <c r="J20" s="50"/>
      <c r="M20" s="3"/>
    </row>
    <row r="21" spans="7:10" s="1" customFormat="1" ht="22.5" customHeight="1">
      <c r="G21" s="90" t="s">
        <v>16</v>
      </c>
      <c r="H21" s="90"/>
      <c r="I21" s="90"/>
      <c r="J21" s="78"/>
    </row>
    <row r="22" spans="2:10" s="1" customFormat="1" ht="19.5">
      <c r="B22" s="1" t="s">
        <v>18</v>
      </c>
      <c r="E22" s="79" t="s">
        <v>45</v>
      </c>
      <c r="G22" s="90" t="s">
        <v>17</v>
      </c>
      <c r="H22" s="90"/>
      <c r="I22" s="90"/>
      <c r="J22" s="78"/>
    </row>
    <row r="23" s="1" customFormat="1" ht="19.5"/>
  </sheetData>
  <sheetProtection/>
  <mergeCells count="4">
    <mergeCell ref="A1:I1"/>
    <mergeCell ref="A2:I2"/>
    <mergeCell ref="G21:I21"/>
    <mergeCell ref="G22:I22"/>
  </mergeCells>
  <printOptions/>
  <pageMargins left="0.4" right="0.2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7">
      <selection activeCell="J20" sqref="J20"/>
    </sheetView>
  </sheetViews>
  <sheetFormatPr defaultColWidth="8.88671875" defaultRowHeight="18.75"/>
  <cols>
    <col min="1" max="1" width="2.88671875" style="1" customWidth="1"/>
    <col min="2" max="2" width="9.99609375" style="1" customWidth="1"/>
    <col min="3" max="3" width="10.4453125" style="1" customWidth="1"/>
    <col min="4" max="4" width="5.99609375" style="1" customWidth="1"/>
    <col min="5" max="5" width="6.21484375" style="1" customWidth="1"/>
    <col min="6" max="6" width="4.10546875" style="1" customWidth="1"/>
    <col min="7" max="7" width="10.88671875" style="1" customWidth="1"/>
    <col min="8" max="8" width="9.77734375" style="1" customWidth="1"/>
    <col min="9" max="9" width="11.99609375" style="1" customWidth="1"/>
    <col min="10" max="10" width="12.6640625" style="1" customWidth="1"/>
    <col min="11" max="11" width="13.4453125" style="1" bestFit="1" customWidth="1"/>
    <col min="12" max="12" width="9.88671875" style="1" bestFit="1" customWidth="1"/>
    <col min="13" max="16384" width="8.88671875" style="1" customWidth="1"/>
  </cols>
  <sheetData>
    <row r="1" spans="1:14" s="25" customFormat="1" ht="18.75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51"/>
      <c r="L1" s="51"/>
      <c r="M1" s="51"/>
      <c r="N1" s="51"/>
    </row>
    <row r="2" spans="1:14" ht="18.75" customHeight="1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52"/>
      <c r="L2" s="52"/>
      <c r="M2" s="52"/>
      <c r="N2" s="52"/>
    </row>
    <row r="3" spans="2:8" s="9" customFormat="1" ht="18.75">
      <c r="B3" s="70" t="s">
        <v>47</v>
      </c>
      <c r="C3" s="17"/>
      <c r="F3" s="17" t="s">
        <v>48</v>
      </c>
      <c r="G3" s="17"/>
      <c r="H3" s="17"/>
    </row>
    <row r="4" s="9" customFormat="1" ht="18.75">
      <c r="B4" s="17" t="s">
        <v>51</v>
      </c>
    </row>
    <row r="5" s="9" customFormat="1" ht="18.75">
      <c r="B5" s="17" t="s">
        <v>55</v>
      </c>
    </row>
    <row r="6" s="9" customFormat="1" ht="18.75">
      <c r="B6" s="17" t="s">
        <v>50</v>
      </c>
    </row>
    <row r="7" spans="1:10" s="81" customFormat="1" ht="39" customHeight="1">
      <c r="A7" s="80" t="s">
        <v>19</v>
      </c>
      <c r="B7" s="80" t="s">
        <v>5</v>
      </c>
      <c r="C7" s="80" t="s">
        <v>6</v>
      </c>
      <c r="D7" s="80" t="s">
        <v>4</v>
      </c>
      <c r="E7" s="80" t="s">
        <v>8</v>
      </c>
      <c r="F7" s="80" t="s">
        <v>28</v>
      </c>
      <c r="G7" s="80" t="s">
        <v>49</v>
      </c>
      <c r="H7" s="80" t="s">
        <v>44</v>
      </c>
      <c r="I7" s="80" t="s">
        <v>7</v>
      </c>
      <c r="J7" s="80" t="s">
        <v>13</v>
      </c>
    </row>
    <row r="8" spans="1:10" s="53" customFormat="1" ht="18.75">
      <c r="A8" s="83">
        <v>1</v>
      </c>
      <c r="B8" s="55">
        <v>40391</v>
      </c>
      <c r="C8" s="55">
        <v>40512</v>
      </c>
      <c r="D8" s="54">
        <v>4</v>
      </c>
      <c r="E8" s="54">
        <v>3.66</v>
      </c>
      <c r="F8" s="54"/>
      <c r="G8" s="56">
        <v>730000</v>
      </c>
      <c r="H8" s="56">
        <f aca="true" t="shared" si="0" ref="H8:H13">E8*G8</f>
        <v>2671800</v>
      </c>
      <c r="I8" s="33">
        <f aca="true" t="shared" si="1" ref="I8:I14">H8*D8</f>
        <v>10687200</v>
      </c>
      <c r="J8" s="45"/>
    </row>
    <row r="9" spans="1:10" s="53" customFormat="1" ht="18.75">
      <c r="A9" s="54">
        <v>2</v>
      </c>
      <c r="B9" s="55">
        <v>40513</v>
      </c>
      <c r="C9" s="19">
        <v>40663</v>
      </c>
      <c r="D9" s="54">
        <v>5</v>
      </c>
      <c r="E9" s="54">
        <v>3.86</v>
      </c>
      <c r="F9" s="54"/>
      <c r="G9" s="56">
        <v>730000</v>
      </c>
      <c r="H9" s="56">
        <f t="shared" si="0"/>
        <v>2817800</v>
      </c>
      <c r="I9" s="33">
        <f t="shared" si="1"/>
        <v>14089000</v>
      </c>
      <c r="J9" s="47" t="s">
        <v>9</v>
      </c>
    </row>
    <row r="10" spans="1:10" s="53" customFormat="1" ht="18.75">
      <c r="A10" s="54">
        <v>3</v>
      </c>
      <c r="B10" s="55">
        <v>40664</v>
      </c>
      <c r="C10" s="19">
        <v>41029</v>
      </c>
      <c r="D10" s="54">
        <v>12</v>
      </c>
      <c r="E10" s="54">
        <v>3.86</v>
      </c>
      <c r="F10" s="54"/>
      <c r="G10" s="56">
        <v>830000</v>
      </c>
      <c r="H10" s="56">
        <f t="shared" si="0"/>
        <v>3203800</v>
      </c>
      <c r="I10" s="33">
        <f t="shared" si="1"/>
        <v>38445600</v>
      </c>
      <c r="J10" s="45"/>
    </row>
    <row r="11" spans="1:10" s="53" customFormat="1" ht="18.75">
      <c r="A11" s="54">
        <v>4</v>
      </c>
      <c r="B11" s="55">
        <v>41030</v>
      </c>
      <c r="C11" s="19">
        <v>41243</v>
      </c>
      <c r="D11" s="54">
        <v>7</v>
      </c>
      <c r="E11" s="54">
        <v>3.86</v>
      </c>
      <c r="F11" s="54"/>
      <c r="G11" s="56">
        <v>1050000</v>
      </c>
      <c r="H11" s="56">
        <f t="shared" si="0"/>
        <v>4053000</v>
      </c>
      <c r="I11" s="33">
        <f t="shared" si="1"/>
        <v>28371000</v>
      </c>
      <c r="J11" s="45"/>
    </row>
    <row r="12" spans="1:10" s="53" customFormat="1" ht="18.75">
      <c r="A12" s="54">
        <v>5</v>
      </c>
      <c r="B12" s="55">
        <v>41244</v>
      </c>
      <c r="C12" s="55">
        <v>41455</v>
      </c>
      <c r="D12" s="54">
        <v>7</v>
      </c>
      <c r="E12" s="54">
        <v>4.06</v>
      </c>
      <c r="F12" s="54"/>
      <c r="G12" s="56">
        <v>1050000</v>
      </c>
      <c r="H12" s="56">
        <f t="shared" si="0"/>
        <v>4263000</v>
      </c>
      <c r="I12" s="33">
        <f t="shared" si="1"/>
        <v>29841000</v>
      </c>
      <c r="J12" s="47" t="s">
        <v>9</v>
      </c>
    </row>
    <row r="13" spans="1:10" s="53" customFormat="1" ht="18.75">
      <c r="A13" s="54">
        <v>6</v>
      </c>
      <c r="B13" s="55">
        <v>41456</v>
      </c>
      <c r="C13" s="55">
        <v>41973</v>
      </c>
      <c r="D13" s="54">
        <v>17</v>
      </c>
      <c r="E13" s="54">
        <v>4.06</v>
      </c>
      <c r="F13" s="54"/>
      <c r="G13" s="56">
        <v>1150000</v>
      </c>
      <c r="H13" s="56">
        <f t="shared" si="0"/>
        <v>4669000</v>
      </c>
      <c r="I13" s="33">
        <f t="shared" si="1"/>
        <v>79373000</v>
      </c>
      <c r="J13" s="47"/>
    </row>
    <row r="14" spans="1:10" s="53" customFormat="1" ht="18.75">
      <c r="A14" s="57">
        <v>7</v>
      </c>
      <c r="B14" s="55">
        <v>41974</v>
      </c>
      <c r="C14" s="55">
        <v>42216</v>
      </c>
      <c r="D14" s="54">
        <v>8</v>
      </c>
      <c r="E14" s="54">
        <v>4.06</v>
      </c>
      <c r="F14" s="82">
        <v>0.05</v>
      </c>
      <c r="G14" s="56">
        <v>1150000</v>
      </c>
      <c r="H14" s="56">
        <f>(E14+E14*0.05)*G14</f>
        <v>4902450</v>
      </c>
      <c r="I14" s="33">
        <f t="shared" si="1"/>
        <v>39219600</v>
      </c>
      <c r="J14" s="45" t="s">
        <v>59</v>
      </c>
    </row>
    <row r="15" spans="1:10" s="61" customFormat="1" ht="18.75">
      <c r="A15" s="58"/>
      <c r="B15" s="58"/>
      <c r="C15" s="58"/>
      <c r="D15" s="58">
        <f>SUM(D8:D14)</f>
        <v>60</v>
      </c>
      <c r="E15" s="58"/>
      <c r="F15" s="58"/>
      <c r="G15" s="59"/>
      <c r="H15" s="59"/>
      <c r="I15" s="44">
        <f>SUM(I8:I14)</f>
        <v>240026400</v>
      </c>
      <c r="J15" s="60"/>
    </row>
    <row r="16" spans="1:9" s="53" customFormat="1" ht="18.75">
      <c r="A16" s="9" t="s">
        <v>10</v>
      </c>
      <c r="C16" s="9"/>
      <c r="D16" s="9"/>
      <c r="E16" s="91">
        <v>4902450</v>
      </c>
      <c r="F16" s="91"/>
      <c r="G16" s="67"/>
      <c r="H16" s="67"/>
      <c r="I16" s="62"/>
    </row>
    <row r="17" spans="1:9" s="53" customFormat="1" ht="18.75">
      <c r="A17" s="17" t="s">
        <v>24</v>
      </c>
      <c r="E17" s="92">
        <f>I15/D15</f>
        <v>4000440</v>
      </c>
      <c r="F17" s="92"/>
      <c r="G17" s="68"/>
      <c r="H17" s="68"/>
      <c r="I17" s="62"/>
    </row>
    <row r="18" spans="2:9" s="53" customFormat="1" ht="18.75">
      <c r="B18" s="25" t="s">
        <v>15</v>
      </c>
      <c r="G18" s="63"/>
      <c r="H18" s="63"/>
      <c r="I18" s="62"/>
    </row>
    <row r="19" spans="2:10" s="53" customFormat="1" ht="18.75">
      <c r="B19" s="53" t="s">
        <v>29</v>
      </c>
      <c r="D19" s="17" t="s">
        <v>56</v>
      </c>
      <c r="G19" s="64"/>
      <c r="H19" s="64"/>
      <c r="I19" s="64">
        <f>3*E16</f>
        <v>14707350</v>
      </c>
      <c r="J19" s="65"/>
    </row>
    <row r="20" spans="2:10" s="53" customFormat="1" ht="18.75">
      <c r="B20" s="53" t="s">
        <v>30</v>
      </c>
      <c r="D20" s="17" t="s">
        <v>57</v>
      </c>
      <c r="G20" s="64"/>
      <c r="H20" s="64"/>
      <c r="I20" s="64">
        <f>1.5*18*E17</f>
        <v>108011880</v>
      </c>
      <c r="J20" s="65"/>
    </row>
    <row r="21" spans="5:10" s="53" customFormat="1" ht="18.75">
      <c r="E21" s="66" t="s">
        <v>14</v>
      </c>
      <c r="I21" s="62">
        <f>SUM(I19:I20)</f>
        <v>122719230</v>
      </c>
      <c r="J21" s="62"/>
    </row>
    <row r="23" spans="8:10" ht="22.5" customHeight="1">
      <c r="H23" s="90" t="s">
        <v>16</v>
      </c>
      <c r="I23" s="90"/>
      <c r="J23" s="90"/>
    </row>
    <row r="24" spans="2:10" ht="19.5">
      <c r="B24" s="1" t="s">
        <v>18</v>
      </c>
      <c r="E24" s="79" t="s">
        <v>45</v>
      </c>
      <c r="H24" s="90" t="s">
        <v>17</v>
      </c>
      <c r="I24" s="90"/>
      <c r="J24" s="90"/>
    </row>
    <row r="26" s="7" customFormat="1" ht="26.25"/>
  </sheetData>
  <sheetProtection/>
  <mergeCells count="6">
    <mergeCell ref="A1:J1"/>
    <mergeCell ref="A2:J2"/>
    <mergeCell ref="H23:J23"/>
    <mergeCell ref="H24:J24"/>
    <mergeCell ref="E16:F16"/>
    <mergeCell ref="E17:F17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L14" sqref="L14"/>
    </sheetView>
  </sheetViews>
  <sheetFormatPr defaultColWidth="8.88671875" defaultRowHeight="18.75"/>
  <cols>
    <col min="1" max="1" width="2.88671875" style="1" customWidth="1"/>
    <col min="2" max="2" width="9.99609375" style="1" customWidth="1"/>
    <col min="3" max="3" width="10.4453125" style="1" customWidth="1"/>
    <col min="4" max="4" width="5.99609375" style="1" customWidth="1"/>
    <col min="5" max="5" width="6.21484375" style="1" customWidth="1"/>
    <col min="6" max="6" width="4.10546875" style="1" customWidth="1"/>
    <col min="7" max="7" width="10.88671875" style="1" customWidth="1"/>
    <col min="8" max="8" width="9.77734375" style="1" customWidth="1"/>
    <col min="9" max="9" width="11.99609375" style="1" customWidth="1"/>
    <col min="10" max="10" width="12.6640625" style="1" customWidth="1"/>
    <col min="11" max="11" width="13.4453125" style="1" bestFit="1" customWidth="1"/>
    <col min="12" max="12" width="9.88671875" style="1" bestFit="1" customWidth="1"/>
    <col min="13" max="16384" width="8.88671875" style="1" customWidth="1"/>
  </cols>
  <sheetData>
    <row r="1" spans="1:14" s="25" customFormat="1" ht="18.75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51"/>
      <c r="L1" s="51"/>
      <c r="M1" s="51"/>
      <c r="N1" s="51"/>
    </row>
    <row r="2" spans="1:14" ht="18.7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52"/>
      <c r="L2" s="52"/>
      <c r="M2" s="52"/>
      <c r="N2" s="52"/>
    </row>
    <row r="3" spans="2:8" s="9" customFormat="1" ht="18.75">
      <c r="B3" s="70" t="s">
        <v>53</v>
      </c>
      <c r="C3" s="17"/>
      <c r="F3" s="17" t="s">
        <v>54</v>
      </c>
      <c r="G3" s="17"/>
      <c r="H3" s="17"/>
    </row>
    <row r="4" s="9" customFormat="1" ht="18.75">
      <c r="B4" s="17" t="s">
        <v>51</v>
      </c>
    </row>
    <row r="5" s="9" customFormat="1" ht="18.75">
      <c r="B5" s="17" t="s">
        <v>58</v>
      </c>
    </row>
    <row r="6" s="9" customFormat="1" ht="18.75">
      <c r="B6" s="17" t="s">
        <v>63</v>
      </c>
    </row>
    <row r="7" spans="1:10" s="81" customFormat="1" ht="39" customHeight="1">
      <c r="A7" s="80" t="s">
        <v>19</v>
      </c>
      <c r="B7" s="80" t="s">
        <v>5</v>
      </c>
      <c r="C7" s="80" t="s">
        <v>6</v>
      </c>
      <c r="D7" s="80" t="s">
        <v>4</v>
      </c>
      <c r="E7" s="80" t="s">
        <v>8</v>
      </c>
      <c r="F7" s="80" t="s">
        <v>28</v>
      </c>
      <c r="G7" s="80" t="s">
        <v>49</v>
      </c>
      <c r="H7" s="80" t="s">
        <v>44</v>
      </c>
      <c r="I7" s="80" t="s">
        <v>7</v>
      </c>
      <c r="J7" s="80" t="s">
        <v>13</v>
      </c>
    </row>
    <row r="8" spans="1:10" s="53" customFormat="1" ht="18.75">
      <c r="A8" s="54">
        <v>1</v>
      </c>
      <c r="B8" s="55">
        <v>40544</v>
      </c>
      <c r="C8" s="19">
        <v>40663</v>
      </c>
      <c r="D8" s="54">
        <v>4</v>
      </c>
      <c r="E8" s="54">
        <v>3.86</v>
      </c>
      <c r="F8" s="54"/>
      <c r="G8" s="56">
        <v>730000</v>
      </c>
      <c r="H8" s="56">
        <f>E8*G8</f>
        <v>2817800</v>
      </c>
      <c r="I8" s="33">
        <f aca="true" t="shared" si="0" ref="I8:I14">H8*D8</f>
        <v>11271200</v>
      </c>
      <c r="J8" s="47"/>
    </row>
    <row r="9" spans="1:10" s="53" customFormat="1" ht="18.75">
      <c r="A9" s="54">
        <v>2</v>
      </c>
      <c r="B9" s="55">
        <v>40664</v>
      </c>
      <c r="C9" s="19">
        <v>41029</v>
      </c>
      <c r="D9" s="54">
        <v>12</v>
      </c>
      <c r="E9" s="54">
        <v>3.86</v>
      </c>
      <c r="F9" s="54"/>
      <c r="G9" s="56">
        <v>830000</v>
      </c>
      <c r="H9" s="56">
        <f>E9*G9</f>
        <v>3203800</v>
      </c>
      <c r="I9" s="33">
        <f t="shared" si="0"/>
        <v>38445600</v>
      </c>
      <c r="J9" s="45"/>
    </row>
    <row r="10" spans="1:10" s="53" customFormat="1" ht="18.75">
      <c r="A10" s="54">
        <v>3</v>
      </c>
      <c r="B10" s="55">
        <v>41030</v>
      </c>
      <c r="C10" s="19">
        <v>41243</v>
      </c>
      <c r="D10" s="54">
        <v>7</v>
      </c>
      <c r="E10" s="54">
        <v>3.86</v>
      </c>
      <c r="F10" s="54"/>
      <c r="G10" s="56">
        <v>1050000</v>
      </c>
      <c r="H10" s="56">
        <f>E10*G10</f>
        <v>4053000</v>
      </c>
      <c r="I10" s="33">
        <f t="shared" si="0"/>
        <v>28371000</v>
      </c>
      <c r="J10" s="45"/>
    </row>
    <row r="11" spans="1:10" s="53" customFormat="1" ht="18.75">
      <c r="A11" s="54">
        <v>4</v>
      </c>
      <c r="B11" s="55">
        <v>41244</v>
      </c>
      <c r="C11" s="55">
        <v>41455</v>
      </c>
      <c r="D11" s="54">
        <v>7</v>
      </c>
      <c r="E11" s="54">
        <v>4.06</v>
      </c>
      <c r="F11" s="54"/>
      <c r="G11" s="56">
        <v>1050000</v>
      </c>
      <c r="H11" s="56">
        <f>E11*G11</f>
        <v>4263000</v>
      </c>
      <c r="I11" s="33">
        <f t="shared" si="0"/>
        <v>29841000</v>
      </c>
      <c r="J11" s="47" t="s">
        <v>9</v>
      </c>
    </row>
    <row r="12" spans="1:10" s="53" customFormat="1" ht="18.75">
      <c r="A12" s="54">
        <v>5</v>
      </c>
      <c r="B12" s="55">
        <v>41456</v>
      </c>
      <c r="C12" s="55">
        <v>41973</v>
      </c>
      <c r="D12" s="54">
        <v>17</v>
      </c>
      <c r="E12" s="54">
        <v>4.06</v>
      </c>
      <c r="F12" s="54"/>
      <c r="G12" s="56">
        <v>1150000</v>
      </c>
      <c r="H12" s="56">
        <f>E12*G12</f>
        <v>4669000</v>
      </c>
      <c r="I12" s="33">
        <f t="shared" si="0"/>
        <v>79373000</v>
      </c>
      <c r="J12" s="54"/>
    </row>
    <row r="13" spans="1:10" s="53" customFormat="1" ht="18.75">
      <c r="A13" s="57">
        <v>6</v>
      </c>
      <c r="B13" s="55">
        <v>41974</v>
      </c>
      <c r="C13" s="55">
        <v>42216</v>
      </c>
      <c r="D13" s="54">
        <v>8</v>
      </c>
      <c r="E13" s="54">
        <v>4.06</v>
      </c>
      <c r="F13" s="82">
        <v>0.05</v>
      </c>
      <c r="G13" s="56">
        <v>1150000</v>
      </c>
      <c r="H13" s="56">
        <f>(E13+E13*0.05)*G13</f>
        <v>4902450</v>
      </c>
      <c r="I13" s="33">
        <f>H13*D13</f>
        <v>39219600</v>
      </c>
      <c r="J13" s="47" t="s">
        <v>59</v>
      </c>
    </row>
    <row r="14" spans="1:10" s="53" customFormat="1" ht="18.75">
      <c r="A14" s="57">
        <v>7</v>
      </c>
      <c r="B14" s="55">
        <v>42217</v>
      </c>
      <c r="C14" s="55">
        <v>42369</v>
      </c>
      <c r="D14" s="54">
        <v>5</v>
      </c>
      <c r="E14" s="54">
        <v>4.06</v>
      </c>
      <c r="F14" s="82">
        <v>0.05</v>
      </c>
      <c r="G14" s="56">
        <v>1150000</v>
      </c>
      <c r="H14" s="56">
        <f>(E14+E14*0.05)*G14</f>
        <v>4902450</v>
      </c>
      <c r="I14" s="33">
        <f t="shared" si="0"/>
        <v>24512250</v>
      </c>
      <c r="J14" s="45"/>
    </row>
    <row r="15" spans="1:10" s="61" customFormat="1" ht="18.75">
      <c r="A15" s="58"/>
      <c r="B15" s="58"/>
      <c r="C15" s="58"/>
      <c r="D15" s="58">
        <f>SUM(D8:D14)</f>
        <v>60</v>
      </c>
      <c r="E15" s="58"/>
      <c r="F15" s="58"/>
      <c r="G15" s="59"/>
      <c r="H15" s="59"/>
      <c r="I15" s="44">
        <f>SUM(I8:I14)</f>
        <v>251033650</v>
      </c>
      <c r="J15" s="60"/>
    </row>
    <row r="16" spans="1:9" s="53" customFormat="1" ht="18.75">
      <c r="A16" s="9" t="s">
        <v>10</v>
      </c>
      <c r="C16" s="9"/>
      <c r="D16" s="9"/>
      <c r="E16" s="9"/>
      <c r="F16" s="9"/>
      <c r="G16" s="67">
        <f>H14</f>
        <v>4902450</v>
      </c>
      <c r="H16" s="67"/>
      <c r="I16" s="62"/>
    </row>
    <row r="17" spans="1:9" s="53" customFormat="1" ht="18.75">
      <c r="A17" s="17" t="s">
        <v>24</v>
      </c>
      <c r="G17" s="68">
        <f>I15/60</f>
        <v>4183894.1666666665</v>
      </c>
      <c r="H17" s="68"/>
      <c r="I17" s="62"/>
    </row>
    <row r="18" spans="2:9" s="53" customFormat="1" ht="18.75">
      <c r="B18" s="25" t="s">
        <v>15</v>
      </c>
      <c r="G18" s="63"/>
      <c r="H18" s="63"/>
      <c r="I18" s="62"/>
    </row>
    <row r="19" spans="2:10" s="53" customFormat="1" ht="18.75">
      <c r="B19" s="17" t="s">
        <v>60</v>
      </c>
      <c r="D19" s="17"/>
      <c r="G19" s="69" t="s">
        <v>61</v>
      </c>
      <c r="H19" s="64"/>
      <c r="I19" s="64">
        <f>G16*5</f>
        <v>24512250</v>
      </c>
      <c r="J19" s="65"/>
    </row>
    <row r="20" spans="2:10" s="53" customFormat="1" ht="18.75">
      <c r="B20" s="17" t="s">
        <v>62</v>
      </c>
      <c r="D20" s="17"/>
      <c r="G20" s="69"/>
      <c r="H20" s="64"/>
      <c r="I20" s="64">
        <v>20000000</v>
      </c>
      <c r="J20" s="65"/>
    </row>
    <row r="21" spans="2:10" s="53" customFormat="1" ht="18.75">
      <c r="B21" s="17" t="s">
        <v>64</v>
      </c>
      <c r="D21" s="17"/>
      <c r="G21" s="69" t="s">
        <v>65</v>
      </c>
      <c r="H21" s="64"/>
      <c r="I21" s="64">
        <f>G16*3</f>
        <v>14707350</v>
      </c>
      <c r="J21" s="65"/>
    </row>
    <row r="22" spans="2:10" s="53" customFormat="1" ht="18.75">
      <c r="B22" s="17" t="s">
        <v>31</v>
      </c>
      <c r="D22" s="17" t="s">
        <v>66</v>
      </c>
      <c r="G22" s="64"/>
      <c r="H22" s="64"/>
      <c r="I22" s="64">
        <f>G17*0.5*18</f>
        <v>37655047.5</v>
      </c>
      <c r="J22" s="65"/>
    </row>
    <row r="23" spans="5:10" s="53" customFormat="1" ht="18.75">
      <c r="E23" s="66" t="s">
        <v>14</v>
      </c>
      <c r="I23" s="62">
        <f>SUM(I19:I22)</f>
        <v>96874647.5</v>
      </c>
      <c r="J23" s="62"/>
    </row>
    <row r="25" spans="8:10" ht="22.5" customHeight="1">
      <c r="H25" s="90" t="s">
        <v>16</v>
      </c>
      <c r="I25" s="90"/>
      <c r="J25" s="90"/>
    </row>
    <row r="26" spans="2:10" ht="19.5">
      <c r="B26" s="1" t="s">
        <v>18</v>
      </c>
      <c r="E26" s="79" t="s">
        <v>45</v>
      </c>
      <c r="H26" s="90" t="s">
        <v>17</v>
      </c>
      <c r="I26" s="90"/>
      <c r="J26" s="90"/>
    </row>
    <row r="28" s="7" customFormat="1" ht="26.25"/>
  </sheetData>
  <sheetProtection/>
  <mergeCells count="4">
    <mergeCell ref="A1:J1"/>
    <mergeCell ref="A2:J2"/>
    <mergeCell ref="H25:J25"/>
    <mergeCell ref="H26:J26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 Hong An</cp:lastModifiedBy>
  <cp:lastPrinted>2007-11-01T08:41:17Z</cp:lastPrinted>
  <dcterms:created xsi:type="dcterms:W3CDTF">2007-10-14T04:00:58Z</dcterms:created>
  <dcterms:modified xsi:type="dcterms:W3CDTF">2015-07-31T09:15:42Z</dcterms:modified>
  <cp:category/>
  <cp:version/>
  <cp:contentType/>
  <cp:contentStatus/>
</cp:coreProperties>
</file>